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20" yWindow="-120" windowWidth="23256" windowHeight="13176" tabRatio="886"/>
  </bookViews>
  <sheets>
    <sheet name="свод по показателям объема" sheetId="6" r:id="rId1"/>
  </sheets>
  <definedNames>
    <definedName name="_xlnm.Print_Titles" localSheetId="0">'свод по показателям объема'!$4:$5</definedName>
  </definedNames>
  <calcPr calcId="144525"/>
</workbook>
</file>

<file path=xl/calcChain.xml><?xml version="1.0" encoding="utf-8"?>
<calcChain xmlns="http://schemas.openxmlformats.org/spreadsheetml/2006/main">
  <c r="G33" i="6" l="1"/>
  <c r="F33" i="6"/>
  <c r="G32" i="6"/>
  <c r="F32" i="6"/>
  <c r="G31" i="6"/>
  <c r="F31" i="6"/>
  <c r="G30" i="6"/>
  <c r="F30" i="6"/>
  <c r="G29" i="6"/>
  <c r="F29" i="6"/>
  <c r="G28" i="6"/>
  <c r="F28" i="6"/>
  <c r="G20" i="6"/>
  <c r="F20" i="6"/>
  <c r="G19" i="6"/>
  <c r="F19" i="6"/>
  <c r="G12" i="6"/>
  <c r="F12" i="6"/>
  <c r="G10" i="6"/>
  <c r="F10" i="6"/>
  <c r="G9" i="6"/>
  <c r="F9" i="6"/>
  <c r="G8" i="6"/>
  <c r="F8" i="6"/>
  <c r="G7" i="6"/>
  <c r="F7" i="6"/>
  <c r="H41" i="6" l="1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40" i="6"/>
  <c r="H38" i="6" l="1"/>
  <c r="H37" i="6"/>
  <c r="H36" i="6"/>
  <c r="H35" i="6"/>
  <c r="H34" i="6"/>
  <c r="H27" i="6"/>
  <c r="H26" i="6"/>
  <c r="H25" i="6"/>
  <c r="H24" i="6"/>
  <c r="H23" i="6"/>
  <c r="H22" i="6"/>
  <c r="H21" i="6"/>
  <c r="H18" i="6"/>
  <c r="H17" i="6"/>
  <c r="H16" i="6"/>
  <c r="H15" i="6"/>
  <c r="H14" i="6"/>
  <c r="H13" i="6"/>
  <c r="H11" i="6"/>
  <c r="H12" i="6" l="1"/>
  <c r="H8" i="6"/>
  <c r="H10" i="6"/>
  <c r="H9" i="6"/>
  <c r="H28" i="6"/>
  <c r="H31" i="6"/>
  <c r="H29" i="6"/>
  <c r="H32" i="6"/>
  <c r="H20" i="6"/>
  <c r="H30" i="6"/>
  <c r="H33" i="6"/>
  <c r="H7" i="6"/>
  <c r="H19" i="6"/>
  <c r="H60" i="6"/>
  <c r="H59" i="6"/>
  <c r="H58" i="6"/>
  <c r="H57" i="6"/>
  <c r="H56" i="6"/>
</calcChain>
</file>

<file path=xl/sharedStrings.xml><?xml version="1.0" encoding="utf-8"?>
<sst xmlns="http://schemas.openxmlformats.org/spreadsheetml/2006/main" count="299" uniqueCount="110">
  <si>
    <t>План</t>
  </si>
  <si>
    <t>Факт</t>
  </si>
  <si>
    <t>% допустимого отклонения</t>
  </si>
  <si>
    <t xml:space="preserve">Причина отклонения </t>
  </si>
  <si>
    <t>СВЕДЕНИЯ</t>
  </si>
  <si>
    <t>Наименование муниципальных услуг (работ)</t>
  </si>
  <si>
    <t>Показатель объёма муниципальной услуги (работы)</t>
  </si>
  <si>
    <t>наименование</t>
  </si>
  <si>
    <t>единицы измерения</t>
  </si>
  <si>
    <t>Объем муниципального задания</t>
  </si>
  <si>
    <t>муниципальное задания выполнено / невыполнено</t>
  </si>
  <si>
    <t>Учреждение</t>
  </si>
  <si>
    <t>Организация и проведение культурно-массовых мероприятий</t>
  </si>
  <si>
    <t>работа</t>
  </si>
  <si>
    <t>человек</t>
  </si>
  <si>
    <t>Количество клубных формирований</t>
  </si>
  <si>
    <t>Библиотечное, библиографическое и информационное обслуживание пользователей библиотеки (В стационарных условиях)</t>
  </si>
  <si>
    <t>Библиотечное, библиографическое и информационное обслуживание пользователей библиотеки (Вне стационара)</t>
  </si>
  <si>
    <t>Библиотечное, библиографическое и информационное обслуживание пользователей библиотеки (удаленно через сеть интернет)</t>
  </si>
  <si>
    <t>чел</t>
  </si>
  <si>
    <t>Библиографическая обработка документов и создание каталогов</t>
  </si>
  <si>
    <t>Формирование учет, изучение, обеспечение физического сохранения и безопасности музейных предметов, музейных коллекций</t>
  </si>
  <si>
    <t>число посетителей</t>
  </si>
  <si>
    <t>Количество экспозиций</t>
  </si>
  <si>
    <t>число экспонируемых предметов</t>
  </si>
  <si>
    <t>выполненно</t>
  </si>
  <si>
    <t>услуга</t>
  </si>
  <si>
    <t>Реализация дополнительных общеразвивающих программ</t>
  </si>
  <si>
    <t>чел.час</t>
  </si>
  <si>
    <t>МАУК "Дворец культуры", МАУК "Центр развития"</t>
  </si>
  <si>
    <t xml:space="preserve">Реализация дополнительных предпрофессиональных программ в области искусств </t>
  </si>
  <si>
    <t xml:space="preserve"> Количество человеко-часов</t>
  </si>
  <si>
    <t>человеко-час</t>
  </si>
  <si>
    <t xml:space="preserve"> Число обучающихся</t>
  </si>
  <si>
    <t>Человек</t>
  </si>
  <si>
    <t>Организация деятельноси клубных формирований и формирований самодеятельного народного творчества</t>
  </si>
  <si>
    <t>Публичный показ музейных предметов, музейных колекций</t>
  </si>
  <si>
    <t>Создание экспозиций выставок музеев, организация выездных выставок</t>
  </si>
  <si>
    <t>единиц</t>
  </si>
  <si>
    <t xml:space="preserve">количество посещений </t>
  </si>
  <si>
    <t>количество посещений</t>
  </si>
  <si>
    <t>Организация и проведение спортивно-оздоровительной работы по развитию физической культуры и спорта среди различных групп населения</t>
  </si>
  <si>
    <t>Муниципальные бюджетные дошкольные образовательные учреждения</t>
  </si>
  <si>
    <t>Реализация основных общеобразовательных программ дошкольного образования. Присмотр и уход.</t>
  </si>
  <si>
    <t xml:space="preserve"> Реализация дополнительных общеразвивающих программ </t>
  </si>
  <si>
    <t>Муниципальные автономные дошкольные образовательные учреждения</t>
  </si>
  <si>
    <t>Муниципальные бюджетные общеобразовательные учреждения</t>
  </si>
  <si>
    <t>Муниципальные автономные общеобразовательные учреждения</t>
  </si>
  <si>
    <t>Муниципальные бюджетные  учреждения дополнительного образования</t>
  </si>
  <si>
    <t>Реализация основных общеобразовательных программ дошкольного, начального общего, основного общего и среднего общего образования.</t>
  </si>
  <si>
    <t xml:space="preserve">Реализация дополнительных общеразвивающих программ </t>
  </si>
  <si>
    <t>Администрация Павловского муниципального округа Нижегородской области</t>
  </si>
  <si>
    <t>Количество юридических лиц, обратившихся за услугой</t>
  </si>
  <si>
    <t>ед</t>
  </si>
  <si>
    <t>выполнено</t>
  </si>
  <si>
    <t>Количество физических лиц, обратившихся за услугой</t>
  </si>
  <si>
    <t>Количество субъектов малого предпринимательства, обратившихся за услугой</t>
  </si>
  <si>
    <t>Количество субъектов среднего предпринимательства, среднего предпринимательства, обратившихся за услугой</t>
  </si>
  <si>
    <t>Площадь помещений, предоставленных субъектам малого и среднего предпринимательства</t>
  </si>
  <si>
    <t>Квадратный метр</t>
  </si>
  <si>
    <t>МАУ "Бизнес-инкубатор "Павловский"</t>
  </si>
  <si>
    <t>Услуга/ работа</t>
  </si>
  <si>
    <t>Реализация дополнительных общеразвивающих программ(соц.заказ)</t>
  </si>
  <si>
    <t>Количество человеко часов</t>
  </si>
  <si>
    <t>Обеспеение доступа к объектам спорта</t>
  </si>
  <si>
    <t>МАОУ ДО СШ "ФОК "Торпедо" г. Павлово</t>
  </si>
  <si>
    <t>Дополнительные образовательные программы спортивной подготовки по олимпийским видам спорта</t>
  </si>
  <si>
    <t>Число лиц прошедших спортивную подготовку на этапах спотивной подготовки (ЭНП)</t>
  </si>
  <si>
    <t>Число лиц прошедших спортивную подготовку на этапах спотивной подготовки (УТЭ)</t>
  </si>
  <si>
    <t>Дополнительные образовательные программы спортивной подготовки по неолимпийским видам спорта</t>
  </si>
  <si>
    <t>Число лиц прошедших спортвную подготовку на этапах спотивной подготовки (ЭНП)</t>
  </si>
  <si>
    <t>Число лиц прошедших спортвную подготовку на этапах спотивной подготовки (УТЭ)</t>
  </si>
  <si>
    <t>количество проведенных мероприятий</t>
  </si>
  <si>
    <t>единица</t>
  </si>
  <si>
    <t>МАУК "Павловская ЦБС"</t>
  </si>
  <si>
    <t>количество документов</t>
  </si>
  <si>
    <t>МАУК "Павловский исторический музей"</t>
  </si>
  <si>
    <t>МБУ ДО "Детская школа искусств г.Ворсма", МБУ ДО "Детская школа искусств р.п.Тумботино", МБУ ДО "Деткая художественная школа г.Павлово"</t>
  </si>
  <si>
    <t>Дополнительные общеразвивающие программы</t>
  </si>
  <si>
    <t>МАУ ДО "Детская музыкальная школа г.Павлово"</t>
  </si>
  <si>
    <t>Управление образования администрации Павловского муниципального округа Нижегородской области</t>
  </si>
  <si>
    <t>Управление культуры, спорта, туризма и молодежной политики администрации Павловского муниципального округа Нижегородской области</t>
  </si>
  <si>
    <t>Психолого-педагогическое консультирование обучающихся, их родителей (законных представителей) и педагогических работников</t>
  </si>
  <si>
    <t>Муниципальное автономное  учреждение дополнительного образования</t>
  </si>
  <si>
    <t>Павловское административно-территориальное  управление администрации Павловского муниципального округа Нижегородской области</t>
  </si>
  <si>
    <t>МАУ "Благоустройство"</t>
  </si>
  <si>
    <t>Обеспечение безопасности населения на водных объектах</t>
  </si>
  <si>
    <t>Работа</t>
  </si>
  <si>
    <t>Количество проведенных мероприятий</t>
  </si>
  <si>
    <t>шт</t>
  </si>
  <si>
    <t>Выполнено</t>
  </si>
  <si>
    <t>Содержание в надлежащем виде прилегающей территории</t>
  </si>
  <si>
    <t>м2</t>
  </si>
  <si>
    <t>МБОУ ДО "ФОК Ворсма",   МБУ "ФОК Спартак" р.п.Тумботино", МБОУ ДО "ФОК "Гармония", МБОУ ДО "ФОК "Метеор"</t>
  </si>
  <si>
    <t>Предоставление информационной и консультационной поддержки субъектам малого и среднего предпринимательства -консультирование</t>
  </si>
  <si>
    <t>Предоставление информационной и консультационной поддержки субъектам малого и среднего предпринимательства - предоставление услуг по организации и содействию в проведении семинаров, совещаний, «круглых столов» и иных мероприятий</t>
  </si>
  <si>
    <t xml:space="preserve"> Оказание имущественной поддержки субъектам малого и среднего предпринимательства в виде передачи в пользование государственного и (муниципального) имущества на льготных условиях -передача в пользование государственного (муниципального) имущества на льготных условиях</t>
  </si>
  <si>
    <t xml:space="preserve">Спортивная подготовка по олимпийским  видам спорта </t>
  </si>
  <si>
    <t xml:space="preserve">Спортивная подготовка по неолимпийским  видам спорта </t>
  </si>
  <si>
    <t>МАУ МЦ Пилот</t>
  </si>
  <si>
    <t>Организация мероприятий в сфере молодежной политики, направленных на формирование системы развития талантливой и инициативной молодежи, создание условий для самореализации подростков и молодежи, развитие творческого, профессионального, интеллектуального потенциалов подростков и молодежи</t>
  </si>
  <si>
    <t>Количество мероприятий</t>
  </si>
  <si>
    <t>Организация мероприятий в сфере молодежной политики, направленных на вовлечение молодежи в инновационную, предпринимательскую, добровольческую деятельность, а также на развитие гражданской активности молодежи и формирование здорового образа жизни</t>
  </si>
  <si>
    <t>Организация мероприятий в сфере молодежной политики, направленных на гражданское и патриотическое воспитание молодежи, воспитание толерантности в молодежной среде, формирование правовых, культурных и нравственных ценностей среди молодежи</t>
  </si>
  <si>
    <t>о выполнении муниципальных заданий на оказание муниципальных услуг (выполнение работ) в разрезе главных распорядителей средств  бюджета Павловского муниципального округа Нижкгородской области и муниципальных услуг (работ) за 2025 год</t>
  </si>
  <si>
    <t xml:space="preserve">Организация благоустройства и озеления </t>
  </si>
  <si>
    <t>% исполнения показателя, характеризующего объем</t>
  </si>
  <si>
    <t>Муниципальное бюджетное учреждение "Центр психолого-педагогической, медицинской и социальной помощи" г. Павлово</t>
  </si>
  <si>
    <t xml:space="preserve"> Коррекционно-развивающая, компенсирующая и логопедическая помощь обучающимся</t>
  </si>
  <si>
    <t>Психолого-медико-педагогическое обследование детей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</si>
</sst>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.0"/>
    <numFmt numFmtId="166" formatCode="_-* #,##0_-;\-* #,##0_-;_-* &quot;-&quot;??_-;_-@_-"/>
    <numFmt numFmtId="167" formatCode="_-* #,##0.0_-;\-* #,##0.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Times New Roman"/>
      <family val="1"/>
      <charset val="204"/>
    </font>
    <font>
      <sz val="10"/>
      <name val="Calibri"/>
      <family val="2"/>
      <scheme val="minor"/>
    </font>
    <font>
      <b/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Calibri"/>
      <family val="2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164" fontId="10" fillId="0" borderId="0" applyFont="0" applyFill="0" applyBorder="0" applyAlignment="0" applyProtection="0"/>
  </cellStyleXfs>
  <cellXfs count="68">
    <xf numFmtId="0" fontId="0" fillId="0" borderId="0" xfId="0"/>
    <xf numFmtId="2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2" fontId="6" fillId="0" borderId="0" xfId="0" applyNumberFormat="1" applyFont="1" applyAlignment="1">
      <alignment wrapText="1"/>
    </xf>
    <xf numFmtId="2" fontId="7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wrapText="1"/>
    </xf>
    <xf numFmtId="2" fontId="8" fillId="0" borderId="0" xfId="0" applyNumberFormat="1" applyFont="1" applyAlignment="1">
      <alignment wrapText="1"/>
    </xf>
    <xf numFmtId="1" fontId="6" fillId="0" borderId="0" xfId="0" applyNumberFormat="1" applyFont="1" applyAlignment="1">
      <alignment wrapText="1"/>
    </xf>
    <xf numFmtId="166" fontId="6" fillId="0" borderId="0" xfId="4" applyNumberFormat="1" applyFont="1" applyAlignment="1">
      <alignment wrapText="1"/>
    </xf>
    <xf numFmtId="2" fontId="4" fillId="0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2" fontId="11" fillId="0" borderId="1" xfId="0" applyNumberFormat="1" applyFont="1" applyBorder="1" applyAlignment="1">
      <alignment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67" fontId="6" fillId="0" borderId="0" xfId="4" applyNumberFormat="1" applyFont="1" applyAlignment="1">
      <alignment wrapText="1"/>
    </xf>
    <xf numFmtId="165" fontId="6" fillId="0" borderId="0" xfId="0" applyNumberFormat="1" applyFont="1" applyAlignment="1">
      <alignment wrapText="1"/>
    </xf>
    <xf numFmtId="2" fontId="6" fillId="0" borderId="1" xfId="0" applyNumberFormat="1" applyFont="1" applyBorder="1" applyAlignment="1">
      <alignment wrapText="1"/>
    </xf>
    <xf numFmtId="2" fontId="4" fillId="0" borderId="1" xfId="0" applyNumberFormat="1" applyFont="1" applyFill="1" applyBorder="1" applyAlignment="1">
      <alignment horizontal="left" wrapText="1"/>
    </xf>
    <xf numFmtId="2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vertical="center" wrapText="1"/>
    </xf>
    <xf numFmtId="2" fontId="4" fillId="0" borderId="1" xfId="0" applyNumberFormat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66" fontId="8" fillId="0" borderId="1" xfId="4" applyNumberFormat="1" applyFont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2" xfId="1" applyFont="1" applyFill="1" applyBorder="1" applyAlignment="1">
      <alignment vertical="center" wrapText="1"/>
    </xf>
    <xf numFmtId="0" fontId="4" fillId="3" borderId="1" xfId="1" applyFont="1" applyFill="1" applyBorder="1" applyAlignment="1">
      <alignment horizontal="center" vertical="center" wrapText="1"/>
    </xf>
    <xf numFmtId="166" fontId="8" fillId="3" borderId="1" xfId="4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13" fillId="3" borderId="1" xfId="4" applyNumberFormat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vertical="center" wrapText="1"/>
    </xf>
    <xf numFmtId="166" fontId="14" fillId="0" borderId="1" xfId="4" applyNumberFormat="1" applyFont="1" applyBorder="1" applyAlignment="1">
      <alignment horizontal="center" vertical="center" wrapText="1"/>
    </xf>
    <xf numFmtId="166" fontId="4" fillId="3" borderId="1" xfId="4" applyNumberFormat="1" applyFont="1" applyFill="1" applyBorder="1" applyAlignment="1">
      <alignment horizontal="center" vertical="center" wrapText="1"/>
    </xf>
    <xf numFmtId="166" fontId="4" fillId="0" borderId="1" xfId="4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2" fontId="9" fillId="0" borderId="0" xfId="0" applyNumberFormat="1" applyFont="1" applyAlignment="1">
      <alignment horizontal="center" wrapText="1"/>
    </xf>
    <xf numFmtId="2" fontId="7" fillId="0" borderId="2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2" fontId="7" fillId="0" borderId="1" xfId="2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wrapText="1"/>
    </xf>
    <xf numFmtId="2" fontId="7" fillId="0" borderId="2" xfId="0" applyNumberFormat="1" applyFont="1" applyBorder="1" applyAlignment="1">
      <alignment horizontal="center" wrapText="1"/>
    </xf>
    <xf numFmtId="2" fontId="7" fillId="0" borderId="3" xfId="0" applyNumberFormat="1" applyFont="1" applyBorder="1" applyAlignment="1">
      <alignment horizontal="center" wrapText="1"/>
    </xf>
    <xf numFmtId="2" fontId="5" fillId="0" borderId="0" xfId="0" applyNumberFormat="1" applyFont="1" applyAlignment="1">
      <alignment horizontal="center" wrapText="1"/>
    </xf>
    <xf numFmtId="2" fontId="9" fillId="4" borderId="1" xfId="0" applyNumberFormat="1" applyFont="1" applyFill="1" applyBorder="1" applyAlignment="1">
      <alignment horizontal="center" wrapText="1"/>
    </xf>
    <xf numFmtId="2" fontId="9" fillId="4" borderId="6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2" fontId="12" fillId="4" borderId="8" xfId="0" applyNumberFormat="1" applyFont="1" applyFill="1" applyBorder="1" applyAlignment="1">
      <alignment horizontal="center" vertical="center" wrapText="1"/>
    </xf>
    <xf numFmtId="2" fontId="12" fillId="4" borderId="9" xfId="0" applyNumberFormat="1" applyFont="1" applyFill="1" applyBorder="1" applyAlignment="1">
      <alignment horizontal="center" vertical="center" wrapText="1"/>
    </xf>
    <xf numFmtId="2" fontId="12" fillId="4" borderId="7" xfId="0" applyNumberFormat="1" applyFont="1" applyFill="1" applyBorder="1" applyAlignment="1">
      <alignment horizontal="center" vertical="center" wrapText="1"/>
    </xf>
    <xf numFmtId="2" fontId="9" fillId="4" borderId="5" xfId="0" applyNumberFormat="1" applyFont="1" applyFill="1" applyBorder="1" applyAlignment="1">
      <alignment horizontal="center" vertical="center" wrapText="1"/>
    </xf>
    <xf numFmtId="2" fontId="9" fillId="4" borderId="4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3"/>
    <cellStyle name="Обычный_Лист1" xfId="2"/>
    <cellStyle name="Финансовый" xfId="4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tabSelected="1" topLeftCell="A46" zoomScale="89" zoomScaleNormal="89" workbookViewId="0">
      <selection activeCell="J59" sqref="J59"/>
    </sheetView>
  </sheetViews>
  <sheetFormatPr defaultColWidth="8.88671875" defaultRowHeight="14.4" x14ac:dyDescent="0.3"/>
  <cols>
    <col min="1" max="1" width="31.33203125" style="3" customWidth="1"/>
    <col min="2" max="2" width="45.88671875" style="3" customWidth="1"/>
    <col min="3" max="3" width="10.6640625" style="3" customWidth="1"/>
    <col min="4" max="4" width="24.44140625" style="3" customWidth="1"/>
    <col min="5" max="5" width="10.44140625" style="3" customWidth="1"/>
    <col min="6" max="6" width="10.5546875" style="3" customWidth="1"/>
    <col min="7" max="7" width="12" style="3" customWidth="1"/>
    <col min="8" max="8" width="13.6640625" style="3" customWidth="1"/>
    <col min="9" max="9" width="11.33203125" style="3" customWidth="1"/>
    <col min="10" max="10" width="13.109375" style="3" customWidth="1"/>
    <col min="11" max="11" width="8.88671875" style="3" customWidth="1"/>
    <col min="12" max="16384" width="8.88671875" style="3"/>
  </cols>
  <sheetData>
    <row r="1" spans="1:11" ht="15.6" x14ac:dyDescent="0.3">
      <c r="A1" s="49" t="s">
        <v>4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33.6" customHeight="1" x14ac:dyDescent="0.3">
      <c r="A2" s="49" t="s">
        <v>104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ht="15.6" x14ac:dyDescent="0.3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s="6" customFormat="1" ht="13.8" customHeight="1" x14ac:dyDescent="0.3">
      <c r="A4" s="50" t="s">
        <v>11</v>
      </c>
      <c r="B4" s="50" t="s">
        <v>5</v>
      </c>
      <c r="C4" s="50" t="s">
        <v>61</v>
      </c>
      <c r="D4" s="52" t="s">
        <v>6</v>
      </c>
      <c r="E4" s="52"/>
      <c r="F4" s="53" t="s">
        <v>9</v>
      </c>
      <c r="G4" s="53"/>
      <c r="H4" s="50" t="s">
        <v>106</v>
      </c>
      <c r="I4" s="50" t="s">
        <v>2</v>
      </c>
      <c r="J4" s="54" t="s">
        <v>10</v>
      </c>
      <c r="K4" s="50" t="s">
        <v>3</v>
      </c>
    </row>
    <row r="5" spans="1:11" s="6" customFormat="1" ht="26.4" x14ac:dyDescent="0.3">
      <c r="A5" s="51"/>
      <c r="B5" s="51"/>
      <c r="C5" s="51"/>
      <c r="D5" s="4" t="s">
        <v>7</v>
      </c>
      <c r="E5" s="4" t="s">
        <v>8</v>
      </c>
      <c r="F5" s="4" t="s">
        <v>0</v>
      </c>
      <c r="G5" s="4" t="s">
        <v>1</v>
      </c>
      <c r="H5" s="51"/>
      <c r="I5" s="51"/>
      <c r="J5" s="55"/>
      <c r="K5" s="51"/>
    </row>
    <row r="6" spans="1:11" ht="15.6" x14ac:dyDescent="0.3">
      <c r="A6" s="63" t="s">
        <v>81</v>
      </c>
      <c r="B6" s="64"/>
      <c r="C6" s="64"/>
      <c r="D6" s="64"/>
      <c r="E6" s="64"/>
      <c r="F6" s="64"/>
      <c r="G6" s="64"/>
      <c r="H6" s="64"/>
      <c r="I6" s="64"/>
      <c r="J6" s="64"/>
      <c r="K6" s="65"/>
    </row>
    <row r="7" spans="1:11" s="5" customFormat="1" ht="45.6" customHeight="1" x14ac:dyDescent="0.25">
      <c r="A7" s="46" t="s">
        <v>93</v>
      </c>
      <c r="B7" s="19" t="s">
        <v>41</v>
      </c>
      <c r="C7" s="20" t="s">
        <v>13</v>
      </c>
      <c r="D7" s="21" t="s">
        <v>40</v>
      </c>
      <c r="E7" s="22" t="s">
        <v>53</v>
      </c>
      <c r="F7" s="23">
        <f>20615+24321+33672</f>
        <v>78608</v>
      </c>
      <c r="G7" s="23">
        <f>22574+24337+33672</f>
        <v>80583</v>
      </c>
      <c r="H7" s="24">
        <f>G7/F7*100</f>
        <v>102.51246692448606</v>
      </c>
      <c r="I7" s="23">
        <v>10</v>
      </c>
      <c r="J7" s="9" t="s">
        <v>25</v>
      </c>
      <c r="K7" s="9"/>
    </row>
    <row r="8" spans="1:11" s="5" customFormat="1" ht="27.6" x14ac:dyDescent="0.25">
      <c r="A8" s="46"/>
      <c r="B8" s="19" t="s">
        <v>62</v>
      </c>
      <c r="C8" s="20" t="s">
        <v>26</v>
      </c>
      <c r="D8" s="21" t="s">
        <v>63</v>
      </c>
      <c r="E8" s="21" t="s">
        <v>32</v>
      </c>
      <c r="F8" s="23">
        <f>97980+37980+61460</f>
        <v>197420</v>
      </c>
      <c r="G8" s="23">
        <f>97980+37980+61460</f>
        <v>197420</v>
      </c>
      <c r="H8" s="24">
        <f t="shared" ref="H8:H38" si="0">G8/F8*100</f>
        <v>100</v>
      </c>
      <c r="I8" s="23">
        <v>0</v>
      </c>
      <c r="J8" s="9" t="s">
        <v>25</v>
      </c>
      <c r="K8" s="9"/>
    </row>
    <row r="9" spans="1:11" s="5" customFormat="1" ht="27.6" x14ac:dyDescent="0.25">
      <c r="A9" s="46"/>
      <c r="B9" s="19" t="s">
        <v>27</v>
      </c>
      <c r="C9" s="20" t="s">
        <v>26</v>
      </c>
      <c r="D9" s="21" t="s">
        <v>63</v>
      </c>
      <c r="E9" s="21" t="s">
        <v>32</v>
      </c>
      <c r="F9" s="23">
        <f>29112+9990+11160+13604</f>
        <v>63866</v>
      </c>
      <c r="G9" s="23">
        <f>29172+9776+11115+13604</f>
        <v>63667</v>
      </c>
      <c r="H9" s="24">
        <f t="shared" si="0"/>
        <v>99.688410108665011</v>
      </c>
      <c r="I9" s="23">
        <v>10</v>
      </c>
      <c r="J9" s="9" t="s">
        <v>25</v>
      </c>
      <c r="K9" s="9"/>
    </row>
    <row r="10" spans="1:11" s="5" customFormat="1" ht="27.6" x14ac:dyDescent="0.25">
      <c r="A10" s="46"/>
      <c r="B10" s="19" t="s">
        <v>64</v>
      </c>
      <c r="C10" s="20" t="s">
        <v>26</v>
      </c>
      <c r="D10" s="21" t="s">
        <v>63</v>
      </c>
      <c r="E10" s="21" t="s">
        <v>32</v>
      </c>
      <c r="F10" s="23">
        <f>136080+3953</f>
        <v>140033</v>
      </c>
      <c r="G10" s="23">
        <f>129685+3953</f>
        <v>133638</v>
      </c>
      <c r="H10" s="24">
        <f t="shared" si="0"/>
        <v>95.433219312590595</v>
      </c>
      <c r="I10" s="23">
        <v>10</v>
      </c>
      <c r="J10" s="9" t="s">
        <v>25</v>
      </c>
      <c r="K10" s="9"/>
    </row>
    <row r="11" spans="1:11" s="5" customFormat="1" ht="27.6" x14ac:dyDescent="0.25">
      <c r="A11" s="46" t="s">
        <v>65</v>
      </c>
      <c r="B11" s="19" t="s">
        <v>62</v>
      </c>
      <c r="C11" s="20" t="s">
        <v>26</v>
      </c>
      <c r="D11" s="21" t="s">
        <v>63</v>
      </c>
      <c r="E11" s="21" t="s">
        <v>32</v>
      </c>
      <c r="F11" s="23">
        <v>60334</v>
      </c>
      <c r="G11" s="23">
        <v>60334</v>
      </c>
      <c r="H11" s="24">
        <f t="shared" si="0"/>
        <v>100</v>
      </c>
      <c r="I11" s="23">
        <v>0</v>
      </c>
      <c r="J11" s="9" t="s">
        <v>25</v>
      </c>
      <c r="K11" s="9"/>
    </row>
    <row r="12" spans="1:11" s="5" customFormat="1" ht="27.6" x14ac:dyDescent="0.25">
      <c r="A12" s="46"/>
      <c r="B12" s="19" t="s">
        <v>27</v>
      </c>
      <c r="C12" s="20" t="s">
        <v>26</v>
      </c>
      <c r="D12" s="21" t="s">
        <v>63</v>
      </c>
      <c r="E12" s="21" t="s">
        <v>32</v>
      </c>
      <c r="F12" s="23">
        <f>48944+22378</f>
        <v>71322</v>
      </c>
      <c r="G12" s="23">
        <f>51986+24570</f>
        <v>76556</v>
      </c>
      <c r="H12" s="24">
        <f t="shared" si="0"/>
        <v>107.33854911528</v>
      </c>
      <c r="I12" s="23">
        <v>10</v>
      </c>
      <c r="J12" s="9" t="s">
        <v>25</v>
      </c>
      <c r="K12" s="9"/>
    </row>
    <row r="13" spans="1:11" s="5" customFormat="1" ht="55.2" x14ac:dyDescent="0.25">
      <c r="A13" s="46"/>
      <c r="B13" s="1" t="s">
        <v>66</v>
      </c>
      <c r="C13" s="22" t="s">
        <v>26</v>
      </c>
      <c r="D13" s="1" t="s">
        <v>67</v>
      </c>
      <c r="E13" s="22" t="s">
        <v>14</v>
      </c>
      <c r="F13" s="1">
        <v>149</v>
      </c>
      <c r="G13" s="1">
        <v>145</v>
      </c>
      <c r="H13" s="24">
        <f t="shared" si="0"/>
        <v>97.31543624161074</v>
      </c>
      <c r="I13" s="23">
        <v>10</v>
      </c>
      <c r="J13" s="9" t="s">
        <v>25</v>
      </c>
      <c r="K13" s="9"/>
    </row>
    <row r="14" spans="1:11" s="5" customFormat="1" ht="55.2" x14ac:dyDescent="0.25">
      <c r="A14" s="46"/>
      <c r="B14" s="1" t="s">
        <v>66</v>
      </c>
      <c r="C14" s="22" t="s">
        <v>26</v>
      </c>
      <c r="D14" s="1" t="s">
        <v>68</v>
      </c>
      <c r="E14" s="22" t="s">
        <v>14</v>
      </c>
      <c r="F14" s="1">
        <v>302</v>
      </c>
      <c r="G14" s="1">
        <v>292</v>
      </c>
      <c r="H14" s="24">
        <f t="shared" si="0"/>
        <v>96.688741721854313</v>
      </c>
      <c r="I14" s="23">
        <v>10</v>
      </c>
      <c r="J14" s="9" t="s">
        <v>25</v>
      </c>
      <c r="K14" s="9"/>
    </row>
    <row r="15" spans="1:11" s="5" customFormat="1" ht="55.2" x14ac:dyDescent="0.25">
      <c r="A15" s="46"/>
      <c r="B15" s="1" t="s">
        <v>69</v>
      </c>
      <c r="C15" s="22" t="s">
        <v>26</v>
      </c>
      <c r="D15" s="1" t="s">
        <v>70</v>
      </c>
      <c r="E15" s="22" t="s">
        <v>14</v>
      </c>
      <c r="F15" s="1">
        <v>102</v>
      </c>
      <c r="G15" s="1">
        <v>102</v>
      </c>
      <c r="H15" s="24">
        <f t="shared" si="0"/>
        <v>100</v>
      </c>
      <c r="I15" s="23">
        <v>10</v>
      </c>
      <c r="J15" s="9" t="s">
        <v>25</v>
      </c>
      <c r="K15" s="9"/>
    </row>
    <row r="16" spans="1:11" s="5" customFormat="1" ht="55.2" x14ac:dyDescent="0.25">
      <c r="A16" s="46"/>
      <c r="B16" s="1" t="s">
        <v>69</v>
      </c>
      <c r="C16" s="22" t="s">
        <v>26</v>
      </c>
      <c r="D16" s="1" t="s">
        <v>71</v>
      </c>
      <c r="E16" s="22" t="s">
        <v>14</v>
      </c>
      <c r="F16" s="1">
        <v>52</v>
      </c>
      <c r="G16" s="1">
        <v>54</v>
      </c>
      <c r="H16" s="24">
        <f t="shared" si="0"/>
        <v>103.84615384615385</v>
      </c>
      <c r="I16" s="23">
        <v>10</v>
      </c>
      <c r="J16" s="9" t="s">
        <v>25</v>
      </c>
      <c r="K16" s="9"/>
    </row>
    <row r="17" spans="1:11" s="5" customFormat="1" ht="55.2" x14ac:dyDescent="0.25">
      <c r="A17" s="46"/>
      <c r="B17" s="19" t="s">
        <v>41</v>
      </c>
      <c r="C17" s="22" t="s">
        <v>13</v>
      </c>
      <c r="D17" s="9" t="s">
        <v>40</v>
      </c>
      <c r="E17" s="22" t="s">
        <v>53</v>
      </c>
      <c r="F17" s="23">
        <v>40000</v>
      </c>
      <c r="G17" s="23">
        <v>36550</v>
      </c>
      <c r="H17" s="24">
        <f t="shared" si="0"/>
        <v>91.375</v>
      </c>
      <c r="I17" s="23">
        <v>10</v>
      </c>
      <c r="J17" s="9" t="s">
        <v>25</v>
      </c>
      <c r="K17" s="9"/>
    </row>
    <row r="18" spans="1:11" s="5" customFormat="1" ht="27.6" x14ac:dyDescent="0.25">
      <c r="A18" s="46"/>
      <c r="B18" s="19" t="s">
        <v>64</v>
      </c>
      <c r="C18" s="22" t="s">
        <v>26</v>
      </c>
      <c r="D18" s="21" t="s">
        <v>63</v>
      </c>
      <c r="E18" s="21" t="s">
        <v>32</v>
      </c>
      <c r="F18" s="23">
        <v>135000</v>
      </c>
      <c r="G18" s="23">
        <v>121840</v>
      </c>
      <c r="H18" s="24">
        <f t="shared" si="0"/>
        <v>90.251851851851853</v>
      </c>
      <c r="I18" s="23">
        <v>10</v>
      </c>
      <c r="J18" s="9" t="s">
        <v>25</v>
      </c>
      <c r="K18" s="9"/>
    </row>
    <row r="19" spans="1:11" s="5" customFormat="1" ht="27.6" x14ac:dyDescent="0.25">
      <c r="A19" s="46" t="s">
        <v>29</v>
      </c>
      <c r="B19" s="23" t="s">
        <v>12</v>
      </c>
      <c r="C19" s="22" t="s">
        <v>13</v>
      </c>
      <c r="D19" s="20" t="s">
        <v>72</v>
      </c>
      <c r="E19" s="20" t="s">
        <v>73</v>
      </c>
      <c r="F19" s="25">
        <f>187+100+3513+270</f>
        <v>4070</v>
      </c>
      <c r="G19" s="25">
        <f>188+102+3217+243</f>
        <v>3750</v>
      </c>
      <c r="H19" s="24">
        <f t="shared" si="0"/>
        <v>92.137592137592137</v>
      </c>
      <c r="I19" s="23">
        <v>10</v>
      </c>
      <c r="J19" s="9" t="s">
        <v>25</v>
      </c>
      <c r="K19" s="9"/>
    </row>
    <row r="20" spans="1:11" s="5" customFormat="1" ht="41.4" x14ac:dyDescent="0.25">
      <c r="A20" s="46"/>
      <c r="B20" s="9" t="s">
        <v>35</v>
      </c>
      <c r="C20" s="22" t="s">
        <v>13</v>
      </c>
      <c r="D20" s="20" t="s">
        <v>15</v>
      </c>
      <c r="E20" s="26" t="s">
        <v>38</v>
      </c>
      <c r="F20" s="25">
        <f>63+254</f>
        <v>317</v>
      </c>
      <c r="G20" s="25">
        <f>63+234</f>
        <v>297</v>
      </c>
      <c r="H20" s="24">
        <f t="shared" si="0"/>
        <v>93.690851735015769</v>
      </c>
      <c r="I20" s="23">
        <v>10</v>
      </c>
      <c r="J20" s="9" t="s">
        <v>25</v>
      </c>
      <c r="K20" s="9"/>
    </row>
    <row r="21" spans="1:11" s="5" customFormat="1" ht="41.4" x14ac:dyDescent="0.25">
      <c r="A21" s="46" t="s">
        <v>74</v>
      </c>
      <c r="B21" s="1" t="s">
        <v>16</v>
      </c>
      <c r="C21" s="22" t="s">
        <v>13</v>
      </c>
      <c r="D21" s="26" t="s">
        <v>39</v>
      </c>
      <c r="E21" s="26" t="s">
        <v>14</v>
      </c>
      <c r="F21" s="27">
        <v>35210</v>
      </c>
      <c r="G21" s="27">
        <v>35210</v>
      </c>
      <c r="H21" s="24">
        <f t="shared" si="0"/>
        <v>100</v>
      </c>
      <c r="I21" s="27">
        <v>10</v>
      </c>
      <c r="J21" s="1" t="s">
        <v>25</v>
      </c>
      <c r="K21" s="1"/>
    </row>
    <row r="22" spans="1:11" s="5" customFormat="1" ht="41.4" x14ac:dyDescent="0.25">
      <c r="A22" s="46"/>
      <c r="B22" s="1" t="s">
        <v>17</v>
      </c>
      <c r="C22" s="22" t="s">
        <v>13</v>
      </c>
      <c r="D22" s="26" t="s">
        <v>40</v>
      </c>
      <c r="E22" s="26" t="s">
        <v>14</v>
      </c>
      <c r="F22" s="27">
        <v>10100</v>
      </c>
      <c r="G22" s="27">
        <v>10100</v>
      </c>
      <c r="H22" s="24">
        <f t="shared" si="0"/>
        <v>100</v>
      </c>
      <c r="I22" s="27">
        <v>10</v>
      </c>
      <c r="J22" s="1" t="s">
        <v>25</v>
      </c>
      <c r="K22" s="1"/>
    </row>
    <row r="23" spans="1:11" s="5" customFormat="1" ht="41.4" x14ac:dyDescent="0.25">
      <c r="A23" s="46"/>
      <c r="B23" s="1" t="s">
        <v>18</v>
      </c>
      <c r="C23" s="22" t="s">
        <v>13</v>
      </c>
      <c r="D23" s="26" t="s">
        <v>39</v>
      </c>
      <c r="E23" s="26" t="s">
        <v>14</v>
      </c>
      <c r="F23" s="27">
        <v>4000</v>
      </c>
      <c r="G23" s="27">
        <v>4000</v>
      </c>
      <c r="H23" s="24">
        <f t="shared" si="0"/>
        <v>100</v>
      </c>
      <c r="I23" s="27">
        <v>10</v>
      </c>
      <c r="J23" s="1" t="s">
        <v>25</v>
      </c>
      <c r="K23" s="1"/>
    </row>
    <row r="24" spans="1:11" s="5" customFormat="1" ht="27.6" x14ac:dyDescent="0.25">
      <c r="A24" s="46"/>
      <c r="B24" s="27" t="s">
        <v>20</v>
      </c>
      <c r="C24" s="22" t="s">
        <v>13</v>
      </c>
      <c r="D24" s="26" t="s">
        <v>75</v>
      </c>
      <c r="E24" s="26" t="s">
        <v>38</v>
      </c>
      <c r="F24" s="27">
        <v>92000</v>
      </c>
      <c r="G24" s="27">
        <v>92000</v>
      </c>
      <c r="H24" s="24">
        <f t="shared" si="0"/>
        <v>100</v>
      </c>
      <c r="I24" s="27">
        <v>10</v>
      </c>
      <c r="J24" s="1" t="s">
        <v>25</v>
      </c>
      <c r="K24" s="1"/>
    </row>
    <row r="25" spans="1:11" s="5" customFormat="1" ht="27.6" x14ac:dyDescent="0.25">
      <c r="A25" s="46" t="s">
        <v>76</v>
      </c>
      <c r="B25" s="1" t="s">
        <v>36</v>
      </c>
      <c r="C25" s="22" t="s">
        <v>13</v>
      </c>
      <c r="D25" s="26" t="s">
        <v>22</v>
      </c>
      <c r="E25" s="26" t="s">
        <v>19</v>
      </c>
      <c r="F25" s="27">
        <v>25000</v>
      </c>
      <c r="G25" s="27">
        <v>27248</v>
      </c>
      <c r="H25" s="24">
        <f t="shared" si="0"/>
        <v>108.992</v>
      </c>
      <c r="I25" s="27">
        <v>10</v>
      </c>
      <c r="J25" s="1" t="s">
        <v>25</v>
      </c>
      <c r="K25" s="1"/>
    </row>
    <row r="26" spans="1:11" s="5" customFormat="1" ht="27.6" x14ac:dyDescent="0.25">
      <c r="A26" s="46"/>
      <c r="B26" s="1" t="s">
        <v>37</v>
      </c>
      <c r="C26" s="22" t="s">
        <v>13</v>
      </c>
      <c r="D26" s="26" t="s">
        <v>23</v>
      </c>
      <c r="E26" s="26" t="s">
        <v>38</v>
      </c>
      <c r="F26" s="27">
        <v>22</v>
      </c>
      <c r="G26" s="27">
        <v>22</v>
      </c>
      <c r="H26" s="24">
        <f t="shared" si="0"/>
        <v>100</v>
      </c>
      <c r="I26" s="27">
        <v>10</v>
      </c>
      <c r="J26" s="1" t="s">
        <v>25</v>
      </c>
      <c r="K26" s="1"/>
    </row>
    <row r="27" spans="1:11" s="5" customFormat="1" ht="41.4" x14ac:dyDescent="0.25">
      <c r="A27" s="46"/>
      <c r="B27" s="1" t="s">
        <v>21</v>
      </c>
      <c r="C27" s="22" t="s">
        <v>13</v>
      </c>
      <c r="D27" s="26" t="s">
        <v>24</v>
      </c>
      <c r="E27" s="26" t="s">
        <v>38</v>
      </c>
      <c r="F27" s="27">
        <v>2770</v>
      </c>
      <c r="G27" s="27">
        <v>2780</v>
      </c>
      <c r="H27" s="24">
        <f t="shared" si="0"/>
        <v>100.36101083032491</v>
      </c>
      <c r="I27" s="27">
        <v>10</v>
      </c>
      <c r="J27" s="1" t="s">
        <v>25</v>
      </c>
      <c r="K27" s="1"/>
    </row>
    <row r="28" spans="1:11" s="5" customFormat="1" ht="27.6" x14ac:dyDescent="0.25">
      <c r="A28" s="46" t="s">
        <v>77</v>
      </c>
      <c r="B28" s="48" t="s">
        <v>30</v>
      </c>
      <c r="C28" s="20" t="s">
        <v>26</v>
      </c>
      <c r="D28" s="28" t="s">
        <v>31</v>
      </c>
      <c r="E28" s="26" t="s">
        <v>28</v>
      </c>
      <c r="F28" s="27">
        <f>11976.5+38448+10138.5</f>
        <v>60563</v>
      </c>
      <c r="G28" s="27">
        <f>12130.5+35232+10297</f>
        <v>57659.5</v>
      </c>
      <c r="H28" s="24">
        <f t="shared" si="0"/>
        <v>95.205818734210652</v>
      </c>
      <c r="I28" s="27">
        <v>10</v>
      </c>
      <c r="J28" s="1" t="s">
        <v>25</v>
      </c>
      <c r="K28" s="1"/>
    </row>
    <row r="29" spans="1:11" s="5" customFormat="1" ht="13.8" x14ac:dyDescent="0.25">
      <c r="A29" s="46"/>
      <c r="B29" s="48"/>
      <c r="C29" s="20" t="s">
        <v>26</v>
      </c>
      <c r="D29" s="28" t="s">
        <v>33</v>
      </c>
      <c r="E29" s="26" t="s">
        <v>19</v>
      </c>
      <c r="F29" s="27">
        <f>110+47</f>
        <v>157</v>
      </c>
      <c r="G29" s="27">
        <f>110+49</f>
        <v>159</v>
      </c>
      <c r="H29" s="24">
        <f t="shared" si="0"/>
        <v>101.27388535031847</v>
      </c>
      <c r="I29" s="27">
        <v>10</v>
      </c>
      <c r="J29" s="1" t="s">
        <v>25</v>
      </c>
      <c r="K29" s="1"/>
    </row>
    <row r="30" spans="1:11" s="5" customFormat="1" ht="27.6" x14ac:dyDescent="0.25">
      <c r="A30" s="46"/>
      <c r="B30" s="48" t="s">
        <v>78</v>
      </c>
      <c r="C30" s="20" t="s">
        <v>26</v>
      </c>
      <c r="D30" s="28" t="s">
        <v>31</v>
      </c>
      <c r="E30" s="26" t="s">
        <v>28</v>
      </c>
      <c r="F30" s="27">
        <f>22762+9183</f>
        <v>31945</v>
      </c>
      <c r="G30" s="27">
        <f>22173+9255</f>
        <v>31428</v>
      </c>
      <c r="H30" s="24">
        <f t="shared" si="0"/>
        <v>98.38159336359368</v>
      </c>
      <c r="I30" s="27">
        <v>10</v>
      </c>
      <c r="J30" s="1" t="s">
        <v>25</v>
      </c>
      <c r="K30" s="1"/>
    </row>
    <row r="31" spans="1:11" s="5" customFormat="1" ht="13.8" x14ac:dyDescent="0.25">
      <c r="A31" s="46"/>
      <c r="B31" s="48"/>
      <c r="C31" s="20" t="s">
        <v>26</v>
      </c>
      <c r="D31" s="28" t="s">
        <v>33</v>
      </c>
      <c r="E31" s="26" t="s">
        <v>19</v>
      </c>
      <c r="F31" s="27">
        <f>116+219</f>
        <v>335</v>
      </c>
      <c r="G31" s="27">
        <f>113+241</f>
        <v>354</v>
      </c>
      <c r="H31" s="24">
        <f t="shared" si="0"/>
        <v>105.67164179104478</v>
      </c>
      <c r="I31" s="27">
        <v>10</v>
      </c>
      <c r="J31" s="1" t="s">
        <v>25</v>
      </c>
      <c r="K31" s="1"/>
    </row>
    <row r="32" spans="1:11" s="5" customFormat="1" ht="27.6" x14ac:dyDescent="0.25">
      <c r="A32" s="46" t="s">
        <v>79</v>
      </c>
      <c r="B32" s="48" t="s">
        <v>30</v>
      </c>
      <c r="C32" s="20" t="s">
        <v>26</v>
      </c>
      <c r="D32" s="28" t="s">
        <v>31</v>
      </c>
      <c r="E32" s="26" t="s">
        <v>28</v>
      </c>
      <c r="F32" s="27">
        <f>3014.5+35719.5+14782+19071+10251.5</f>
        <v>82838.5</v>
      </c>
      <c r="G32" s="27">
        <f>2841+35256+15032.5+18685.5+10341</f>
        <v>82156</v>
      </c>
      <c r="H32" s="24">
        <f t="shared" si="0"/>
        <v>99.176107727686997</v>
      </c>
      <c r="I32" s="27">
        <v>10</v>
      </c>
      <c r="J32" s="1" t="s">
        <v>25</v>
      </c>
      <c r="K32" s="1"/>
    </row>
    <row r="33" spans="1:13" s="5" customFormat="1" ht="13.8" x14ac:dyDescent="0.25">
      <c r="A33" s="46"/>
      <c r="B33" s="48"/>
      <c r="C33" s="20" t="s">
        <v>26</v>
      </c>
      <c r="D33" s="28" t="s">
        <v>33</v>
      </c>
      <c r="E33" s="26" t="s">
        <v>19</v>
      </c>
      <c r="F33" s="27">
        <f>12+68+67+35</f>
        <v>182</v>
      </c>
      <c r="G33" s="27">
        <f>12+68+67+35</f>
        <v>182</v>
      </c>
      <c r="H33" s="24">
        <f t="shared" si="0"/>
        <v>100</v>
      </c>
      <c r="I33" s="27">
        <v>10</v>
      </c>
      <c r="J33" s="1" t="s">
        <v>25</v>
      </c>
      <c r="K33" s="1"/>
    </row>
    <row r="34" spans="1:13" s="5" customFormat="1" ht="27.6" x14ac:dyDescent="0.25">
      <c r="A34" s="46"/>
      <c r="B34" s="48" t="s">
        <v>78</v>
      </c>
      <c r="C34" s="20" t="s">
        <v>26</v>
      </c>
      <c r="D34" s="28" t="s">
        <v>31</v>
      </c>
      <c r="E34" s="26" t="s">
        <v>28</v>
      </c>
      <c r="F34" s="27">
        <v>64719</v>
      </c>
      <c r="G34" s="27">
        <v>70890</v>
      </c>
      <c r="H34" s="24">
        <f t="shared" si="0"/>
        <v>109.5350669818755</v>
      </c>
      <c r="I34" s="27">
        <v>10</v>
      </c>
      <c r="J34" s="1" t="s">
        <v>25</v>
      </c>
      <c r="K34" s="1"/>
    </row>
    <row r="35" spans="1:13" s="5" customFormat="1" ht="13.8" x14ac:dyDescent="0.25">
      <c r="A35" s="46"/>
      <c r="B35" s="48"/>
      <c r="C35" s="20" t="s">
        <v>26</v>
      </c>
      <c r="D35" s="28" t="s">
        <v>33</v>
      </c>
      <c r="E35" s="26" t="s">
        <v>19</v>
      </c>
      <c r="F35" s="27">
        <v>300</v>
      </c>
      <c r="G35" s="27">
        <v>298</v>
      </c>
      <c r="H35" s="24">
        <f t="shared" si="0"/>
        <v>99.333333333333329</v>
      </c>
      <c r="I35" s="27">
        <v>10</v>
      </c>
      <c r="J35" s="1" t="s">
        <v>25</v>
      </c>
      <c r="K35" s="1"/>
    </row>
    <row r="36" spans="1:13" s="5" customFormat="1" ht="96.6" x14ac:dyDescent="0.25">
      <c r="A36" s="47" t="s">
        <v>99</v>
      </c>
      <c r="B36" s="1" t="s">
        <v>100</v>
      </c>
      <c r="C36" s="21" t="s">
        <v>13</v>
      </c>
      <c r="D36" s="14" t="s">
        <v>101</v>
      </c>
      <c r="E36" s="26" t="s">
        <v>53</v>
      </c>
      <c r="F36" s="15">
        <v>16</v>
      </c>
      <c r="G36" s="15">
        <v>16</v>
      </c>
      <c r="H36" s="14">
        <f t="shared" si="0"/>
        <v>100</v>
      </c>
      <c r="I36" s="14">
        <v>10</v>
      </c>
      <c r="J36" s="26" t="s">
        <v>25</v>
      </c>
      <c r="K36" s="14"/>
    </row>
    <row r="37" spans="1:13" s="5" customFormat="1" ht="84.6" customHeight="1" x14ac:dyDescent="0.25">
      <c r="A37" s="47"/>
      <c r="B37" s="1" t="s">
        <v>102</v>
      </c>
      <c r="C37" s="21" t="s">
        <v>13</v>
      </c>
      <c r="D37" s="14" t="s">
        <v>101</v>
      </c>
      <c r="E37" s="26" t="s">
        <v>53</v>
      </c>
      <c r="F37" s="15">
        <v>26</v>
      </c>
      <c r="G37" s="15">
        <v>27</v>
      </c>
      <c r="H37" s="14">
        <f t="shared" si="0"/>
        <v>103.84615384615385</v>
      </c>
      <c r="I37" s="14">
        <v>10</v>
      </c>
      <c r="J37" s="26" t="s">
        <v>25</v>
      </c>
      <c r="K37" s="14"/>
    </row>
    <row r="38" spans="1:13" s="5" customFormat="1" ht="82.8" x14ac:dyDescent="0.25">
      <c r="A38" s="47"/>
      <c r="B38" s="1" t="s">
        <v>103</v>
      </c>
      <c r="C38" s="21" t="s">
        <v>13</v>
      </c>
      <c r="D38" s="14" t="s">
        <v>101</v>
      </c>
      <c r="E38" s="26" t="s">
        <v>53</v>
      </c>
      <c r="F38" s="15">
        <v>29</v>
      </c>
      <c r="G38" s="15">
        <v>29</v>
      </c>
      <c r="H38" s="14">
        <f t="shared" si="0"/>
        <v>100</v>
      </c>
      <c r="I38" s="14">
        <v>10</v>
      </c>
      <c r="J38" s="26" t="s">
        <v>25</v>
      </c>
      <c r="K38" s="14"/>
    </row>
    <row r="39" spans="1:13" ht="15.6" x14ac:dyDescent="0.3">
      <c r="A39" s="66" t="s">
        <v>80</v>
      </c>
      <c r="B39" s="58"/>
      <c r="C39" s="58"/>
      <c r="D39" s="58"/>
      <c r="E39" s="58"/>
      <c r="F39" s="58"/>
      <c r="G39" s="58"/>
      <c r="H39" s="58"/>
      <c r="I39" s="58"/>
      <c r="J39" s="58"/>
      <c r="K39" s="67"/>
    </row>
    <row r="40" spans="1:13" ht="41.4" x14ac:dyDescent="0.3">
      <c r="A40" s="61" t="s">
        <v>42</v>
      </c>
      <c r="B40" s="29" t="s">
        <v>43</v>
      </c>
      <c r="C40" s="30" t="s">
        <v>26</v>
      </c>
      <c r="D40" s="30" t="s">
        <v>33</v>
      </c>
      <c r="E40" s="31" t="s">
        <v>34</v>
      </c>
      <c r="F40" s="32">
        <v>2607</v>
      </c>
      <c r="G40" s="32">
        <v>2583</v>
      </c>
      <c r="H40" s="33">
        <f>G40*100/F40</f>
        <v>99.079401611047174</v>
      </c>
      <c r="I40" s="27">
        <v>10</v>
      </c>
      <c r="J40" s="14" t="s">
        <v>25</v>
      </c>
      <c r="K40" s="1"/>
      <c r="L40" s="16"/>
      <c r="M40" s="17"/>
    </row>
    <row r="41" spans="1:13" ht="27.6" x14ac:dyDescent="0.3">
      <c r="A41" s="62"/>
      <c r="B41" s="29" t="s">
        <v>44</v>
      </c>
      <c r="C41" s="30" t="s">
        <v>26</v>
      </c>
      <c r="D41" s="30" t="s">
        <v>31</v>
      </c>
      <c r="E41" s="34" t="s">
        <v>32</v>
      </c>
      <c r="F41" s="32">
        <v>11131</v>
      </c>
      <c r="G41" s="32">
        <v>11131</v>
      </c>
      <c r="H41" s="33">
        <f t="shared" ref="H41:H54" si="1">G41*100/F41</f>
        <v>100</v>
      </c>
      <c r="I41" s="27">
        <v>10</v>
      </c>
      <c r="J41" s="14" t="s">
        <v>25</v>
      </c>
      <c r="K41" s="1"/>
    </row>
    <row r="42" spans="1:13" ht="41.4" x14ac:dyDescent="0.3">
      <c r="A42" s="35" t="s">
        <v>45</v>
      </c>
      <c r="B42" s="29" t="s">
        <v>43</v>
      </c>
      <c r="C42" s="30" t="s">
        <v>26</v>
      </c>
      <c r="D42" s="30" t="s">
        <v>33</v>
      </c>
      <c r="E42" s="36" t="s">
        <v>34</v>
      </c>
      <c r="F42" s="37">
        <v>894</v>
      </c>
      <c r="G42" s="37">
        <v>896</v>
      </c>
      <c r="H42" s="33">
        <f t="shared" si="1"/>
        <v>100.22371364653245</v>
      </c>
      <c r="I42" s="27">
        <v>10</v>
      </c>
      <c r="J42" s="14" t="s">
        <v>25</v>
      </c>
      <c r="K42" s="1"/>
    </row>
    <row r="43" spans="1:13" ht="55.2" x14ac:dyDescent="0.3">
      <c r="A43" s="35" t="s">
        <v>46</v>
      </c>
      <c r="B43" s="38" t="s">
        <v>49</v>
      </c>
      <c r="C43" s="30" t="s">
        <v>26</v>
      </c>
      <c r="D43" s="30" t="s">
        <v>33</v>
      </c>
      <c r="E43" s="36" t="s">
        <v>34</v>
      </c>
      <c r="F43" s="39">
        <v>1839</v>
      </c>
      <c r="G43" s="39">
        <v>1857</v>
      </c>
      <c r="H43" s="33">
        <f t="shared" si="1"/>
        <v>100.97879282218597</v>
      </c>
      <c r="I43" s="27">
        <v>10</v>
      </c>
      <c r="J43" s="14" t="s">
        <v>25</v>
      </c>
      <c r="K43" s="1"/>
    </row>
    <row r="44" spans="1:13" ht="27.6" x14ac:dyDescent="0.3">
      <c r="A44" s="40"/>
      <c r="B44" s="29" t="s">
        <v>50</v>
      </c>
      <c r="C44" s="30" t="s">
        <v>26</v>
      </c>
      <c r="D44" s="30" t="s">
        <v>31</v>
      </c>
      <c r="E44" s="34" t="s">
        <v>32</v>
      </c>
      <c r="F44" s="41">
        <v>74564</v>
      </c>
      <c r="G44" s="41">
        <v>76426</v>
      </c>
      <c r="H44" s="33">
        <f t="shared" si="1"/>
        <v>102.4971836274878</v>
      </c>
      <c r="I44" s="27">
        <v>10</v>
      </c>
      <c r="J44" s="14" t="s">
        <v>25</v>
      </c>
      <c r="K44" s="1"/>
    </row>
    <row r="45" spans="1:13" ht="55.2" x14ac:dyDescent="0.3">
      <c r="A45" s="35" t="s">
        <v>47</v>
      </c>
      <c r="B45" s="38" t="s">
        <v>49</v>
      </c>
      <c r="C45" s="30" t="s">
        <v>26</v>
      </c>
      <c r="D45" s="30" t="s">
        <v>33</v>
      </c>
      <c r="E45" s="36" t="s">
        <v>34</v>
      </c>
      <c r="F45" s="37">
        <v>7980</v>
      </c>
      <c r="G45" s="37">
        <v>7942</v>
      </c>
      <c r="H45" s="33">
        <f t="shared" si="1"/>
        <v>99.523809523809518</v>
      </c>
      <c r="I45" s="27">
        <v>10</v>
      </c>
      <c r="J45" s="14" t="s">
        <v>25</v>
      </c>
      <c r="K45" s="1"/>
    </row>
    <row r="46" spans="1:13" ht="27.6" x14ac:dyDescent="0.3">
      <c r="A46" s="40"/>
      <c r="B46" s="29" t="s">
        <v>50</v>
      </c>
      <c r="C46" s="30" t="s">
        <v>26</v>
      </c>
      <c r="D46" s="30" t="s">
        <v>31</v>
      </c>
      <c r="E46" s="34" t="s">
        <v>32</v>
      </c>
      <c r="F46" s="42">
        <v>416663</v>
      </c>
      <c r="G46" s="42">
        <v>406902</v>
      </c>
      <c r="H46" s="33">
        <f t="shared" si="1"/>
        <v>97.657339384586578</v>
      </c>
      <c r="I46" s="27">
        <v>10</v>
      </c>
      <c r="J46" s="14" t="s">
        <v>25</v>
      </c>
      <c r="K46" s="1"/>
    </row>
    <row r="47" spans="1:13" ht="49.5" customHeight="1" x14ac:dyDescent="0.3">
      <c r="A47" s="31" t="s">
        <v>48</v>
      </c>
      <c r="B47" s="29" t="s">
        <v>50</v>
      </c>
      <c r="C47" s="30" t="s">
        <v>26</v>
      </c>
      <c r="D47" s="30" t="s">
        <v>31</v>
      </c>
      <c r="E47" s="30" t="s">
        <v>32</v>
      </c>
      <c r="F47" s="42">
        <v>577067</v>
      </c>
      <c r="G47" s="42">
        <v>605728</v>
      </c>
      <c r="H47" s="33">
        <f t="shared" si="1"/>
        <v>104.96666764864392</v>
      </c>
      <c r="I47" s="27">
        <v>10</v>
      </c>
      <c r="J47" s="14" t="s">
        <v>25</v>
      </c>
      <c r="K47" s="1"/>
    </row>
    <row r="48" spans="1:13" ht="34.5" customHeight="1" x14ac:dyDescent="0.3">
      <c r="A48" s="46" t="s">
        <v>83</v>
      </c>
      <c r="B48" s="29" t="s">
        <v>50</v>
      </c>
      <c r="C48" s="30" t="s">
        <v>26</v>
      </c>
      <c r="D48" s="30" t="s">
        <v>31</v>
      </c>
      <c r="E48" s="30" t="s">
        <v>32</v>
      </c>
      <c r="F48" s="43">
        <v>58948</v>
      </c>
      <c r="G48" s="43">
        <v>63024</v>
      </c>
      <c r="H48" s="33">
        <f t="shared" si="1"/>
        <v>106.91456877247744</v>
      </c>
      <c r="I48" s="27">
        <v>10</v>
      </c>
      <c r="J48" s="14" t="s">
        <v>25</v>
      </c>
      <c r="K48" s="1"/>
    </row>
    <row r="49" spans="1:11" ht="34.5" customHeight="1" x14ac:dyDescent="0.3">
      <c r="A49" s="46"/>
      <c r="B49" s="44" t="s">
        <v>97</v>
      </c>
      <c r="C49" s="30" t="s">
        <v>26</v>
      </c>
      <c r="D49" s="30" t="s">
        <v>33</v>
      </c>
      <c r="E49" s="36" t="s">
        <v>34</v>
      </c>
      <c r="F49" s="43">
        <v>312</v>
      </c>
      <c r="G49" s="43">
        <v>305</v>
      </c>
      <c r="H49" s="33">
        <f t="shared" si="1"/>
        <v>97.756410256410263</v>
      </c>
      <c r="I49" s="27">
        <v>10</v>
      </c>
      <c r="J49" s="14" t="s">
        <v>25</v>
      </c>
      <c r="K49" s="1"/>
    </row>
    <row r="50" spans="1:11" ht="38.25" customHeight="1" x14ac:dyDescent="0.3">
      <c r="A50" s="46"/>
      <c r="B50" s="44" t="s">
        <v>98</v>
      </c>
      <c r="C50" s="30" t="s">
        <v>26</v>
      </c>
      <c r="D50" s="30" t="s">
        <v>33</v>
      </c>
      <c r="E50" s="36" t="s">
        <v>34</v>
      </c>
      <c r="F50" s="43">
        <v>96</v>
      </c>
      <c r="G50" s="43">
        <v>87</v>
      </c>
      <c r="H50" s="33">
        <f t="shared" si="1"/>
        <v>90.625</v>
      </c>
      <c r="I50" s="27">
        <v>10</v>
      </c>
      <c r="J50" s="14" t="s">
        <v>25</v>
      </c>
      <c r="K50" s="1"/>
    </row>
    <row r="51" spans="1:11" ht="30" customHeight="1" x14ac:dyDescent="0.3">
      <c r="A51" s="46" t="s">
        <v>107</v>
      </c>
      <c r="B51" s="29" t="s">
        <v>50</v>
      </c>
      <c r="C51" s="30" t="s">
        <v>26</v>
      </c>
      <c r="D51" s="30" t="s">
        <v>31</v>
      </c>
      <c r="E51" s="30" t="s">
        <v>32</v>
      </c>
      <c r="F51" s="43">
        <v>3749</v>
      </c>
      <c r="G51" s="43">
        <v>3431</v>
      </c>
      <c r="H51" s="33">
        <f t="shared" si="1"/>
        <v>91.517738063483591</v>
      </c>
      <c r="I51" s="27">
        <v>10</v>
      </c>
      <c r="J51" s="14" t="s">
        <v>25</v>
      </c>
      <c r="K51" s="1"/>
    </row>
    <row r="52" spans="1:11" ht="41.4" x14ac:dyDescent="0.3">
      <c r="A52" s="46"/>
      <c r="B52" s="29" t="s">
        <v>82</v>
      </c>
      <c r="C52" s="30" t="s">
        <v>26</v>
      </c>
      <c r="D52" s="30" t="s">
        <v>55</v>
      </c>
      <c r="E52" s="36" t="s">
        <v>34</v>
      </c>
      <c r="F52" s="43">
        <v>80</v>
      </c>
      <c r="G52" s="43">
        <v>72</v>
      </c>
      <c r="H52" s="33">
        <f t="shared" si="1"/>
        <v>90</v>
      </c>
      <c r="I52" s="27">
        <v>10</v>
      </c>
      <c r="J52" s="14" t="s">
        <v>25</v>
      </c>
      <c r="K52" s="1"/>
    </row>
    <row r="53" spans="1:11" ht="27.6" x14ac:dyDescent="0.3">
      <c r="A53" s="46"/>
      <c r="B53" s="29" t="s">
        <v>108</v>
      </c>
      <c r="C53" s="30" t="s">
        <v>26</v>
      </c>
      <c r="D53" s="30" t="s">
        <v>33</v>
      </c>
      <c r="E53" s="36" t="s">
        <v>34</v>
      </c>
      <c r="F53" s="43">
        <v>85</v>
      </c>
      <c r="G53" s="43">
        <v>89</v>
      </c>
      <c r="H53" s="33">
        <f t="shared" si="1"/>
        <v>104.70588235294117</v>
      </c>
      <c r="I53" s="27">
        <v>10</v>
      </c>
      <c r="J53" s="14" t="s">
        <v>25</v>
      </c>
      <c r="K53" s="1"/>
    </row>
    <row r="54" spans="1:11" ht="49.5" customHeight="1" x14ac:dyDescent="0.3">
      <c r="A54" s="46"/>
      <c r="B54" s="29" t="s">
        <v>109</v>
      </c>
      <c r="C54" s="30" t="s">
        <v>26</v>
      </c>
      <c r="D54" s="30" t="s">
        <v>55</v>
      </c>
      <c r="E54" s="36" t="s">
        <v>34</v>
      </c>
      <c r="F54" s="43">
        <v>101</v>
      </c>
      <c r="G54" s="43">
        <v>107</v>
      </c>
      <c r="H54" s="33">
        <f t="shared" si="1"/>
        <v>105.94059405940594</v>
      </c>
      <c r="I54" s="27">
        <v>10</v>
      </c>
      <c r="J54" s="14" t="s">
        <v>25</v>
      </c>
      <c r="K54" s="18"/>
    </row>
    <row r="55" spans="1:11" ht="15.6" x14ac:dyDescent="0.3">
      <c r="A55" s="58" t="s">
        <v>51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</row>
    <row r="56" spans="1:11" ht="41.4" x14ac:dyDescent="0.3">
      <c r="A56" s="46" t="s">
        <v>60</v>
      </c>
      <c r="B56" s="59" t="s">
        <v>94</v>
      </c>
      <c r="C56" s="59" t="s">
        <v>26</v>
      </c>
      <c r="D56" s="10" t="s">
        <v>52</v>
      </c>
      <c r="E56" s="11" t="s">
        <v>53</v>
      </c>
      <c r="F56" s="10">
        <v>290</v>
      </c>
      <c r="G56" s="10">
        <v>290</v>
      </c>
      <c r="H56" s="33">
        <f>G56*100/F56</f>
        <v>100</v>
      </c>
      <c r="I56" s="10">
        <v>5</v>
      </c>
      <c r="J56" s="14" t="s">
        <v>54</v>
      </c>
      <c r="K56" s="1"/>
    </row>
    <row r="57" spans="1:11" ht="41.4" x14ac:dyDescent="0.3">
      <c r="A57" s="46"/>
      <c r="B57" s="60"/>
      <c r="C57" s="60"/>
      <c r="D57" s="10" t="s">
        <v>55</v>
      </c>
      <c r="E57" s="11" t="s">
        <v>53</v>
      </c>
      <c r="F57" s="10">
        <v>500</v>
      </c>
      <c r="G57" s="10">
        <v>500</v>
      </c>
      <c r="H57" s="33">
        <f>G57*100/F57</f>
        <v>100</v>
      </c>
      <c r="I57" s="10">
        <v>5</v>
      </c>
      <c r="J57" s="14" t="s">
        <v>54</v>
      </c>
      <c r="K57" s="1"/>
    </row>
    <row r="58" spans="1:11" ht="55.2" x14ac:dyDescent="0.3">
      <c r="A58" s="46"/>
      <c r="B58" s="59" t="s">
        <v>95</v>
      </c>
      <c r="C58" s="59" t="s">
        <v>26</v>
      </c>
      <c r="D58" s="10" t="s">
        <v>56</v>
      </c>
      <c r="E58" s="11" t="s">
        <v>53</v>
      </c>
      <c r="F58" s="10">
        <v>265</v>
      </c>
      <c r="G58" s="10">
        <v>268</v>
      </c>
      <c r="H58" s="33">
        <f>G58*100/F58</f>
        <v>101.13207547169812</v>
      </c>
      <c r="I58" s="10">
        <v>5</v>
      </c>
      <c r="J58" s="14" t="s">
        <v>54</v>
      </c>
      <c r="K58" s="1"/>
    </row>
    <row r="59" spans="1:11" ht="82.8" x14ac:dyDescent="0.3">
      <c r="A59" s="46"/>
      <c r="B59" s="60"/>
      <c r="C59" s="60"/>
      <c r="D59" s="10" t="s">
        <v>57</v>
      </c>
      <c r="E59" s="11" t="s">
        <v>53</v>
      </c>
      <c r="F59" s="10">
        <v>1</v>
      </c>
      <c r="G59" s="10">
        <v>4</v>
      </c>
      <c r="H59" s="33">
        <f t="shared" ref="H59:H60" si="2">G59*100/F59</f>
        <v>400</v>
      </c>
      <c r="I59" s="10">
        <v>5</v>
      </c>
      <c r="J59" s="45" t="s">
        <v>54</v>
      </c>
      <c r="K59" s="1"/>
    </row>
    <row r="60" spans="1:11" ht="97.2" x14ac:dyDescent="0.3">
      <c r="A60" s="46"/>
      <c r="B60" s="12" t="s">
        <v>96</v>
      </c>
      <c r="C60" s="2" t="s">
        <v>26</v>
      </c>
      <c r="D60" s="10" t="s">
        <v>58</v>
      </c>
      <c r="E60" s="11" t="s">
        <v>59</v>
      </c>
      <c r="F60" s="10">
        <v>300</v>
      </c>
      <c r="G60" s="10">
        <v>276.61</v>
      </c>
      <c r="H60" s="33">
        <f t="shared" si="2"/>
        <v>92.203333333333333</v>
      </c>
      <c r="I60" s="10">
        <v>15</v>
      </c>
      <c r="J60" s="14" t="s">
        <v>54</v>
      </c>
      <c r="K60" s="1"/>
    </row>
    <row r="61" spans="1:11" ht="15.6" x14ac:dyDescent="0.3">
      <c r="A61" s="57" t="s">
        <v>84</v>
      </c>
      <c r="B61" s="57"/>
      <c r="C61" s="57"/>
      <c r="D61" s="57"/>
      <c r="E61" s="57"/>
      <c r="F61" s="57"/>
      <c r="G61" s="57"/>
      <c r="H61" s="57"/>
      <c r="I61" s="57"/>
      <c r="J61" s="57"/>
      <c r="K61" s="57"/>
    </row>
    <row r="62" spans="1:11" ht="28.8" x14ac:dyDescent="0.3">
      <c r="A62" s="13" t="s">
        <v>85</v>
      </c>
      <c r="B62" s="18" t="s">
        <v>86</v>
      </c>
      <c r="C62" s="18" t="s">
        <v>87</v>
      </c>
      <c r="D62" s="18" t="s">
        <v>88</v>
      </c>
      <c r="E62" s="18" t="s">
        <v>89</v>
      </c>
      <c r="F62" s="18">
        <v>60</v>
      </c>
      <c r="G62" s="18">
        <v>60</v>
      </c>
      <c r="H62" s="18">
        <v>0</v>
      </c>
      <c r="I62" s="18">
        <v>10</v>
      </c>
      <c r="J62" s="18" t="s">
        <v>90</v>
      </c>
      <c r="K62" s="13"/>
    </row>
    <row r="63" spans="1:11" ht="43.2" x14ac:dyDescent="0.3">
      <c r="A63" s="13" t="s">
        <v>85</v>
      </c>
      <c r="B63" s="18" t="s">
        <v>105</v>
      </c>
      <c r="C63" s="18" t="s">
        <v>87</v>
      </c>
      <c r="D63" s="18" t="s">
        <v>91</v>
      </c>
      <c r="E63" s="18" t="s">
        <v>92</v>
      </c>
      <c r="F63" s="18">
        <v>33851</v>
      </c>
      <c r="G63" s="18">
        <v>33851</v>
      </c>
      <c r="H63" s="18">
        <v>0</v>
      </c>
      <c r="I63" s="18">
        <v>10</v>
      </c>
      <c r="J63" s="18" t="s">
        <v>90</v>
      </c>
      <c r="K63" s="13"/>
    </row>
    <row r="64" spans="1:11" x14ac:dyDescent="0.3">
      <c r="F64" s="7"/>
      <c r="G64" s="7"/>
    </row>
    <row r="67" spans="6:7" x14ac:dyDescent="0.3">
      <c r="F67" s="8"/>
      <c r="G67" s="8"/>
    </row>
    <row r="68" spans="6:7" x14ac:dyDescent="0.3">
      <c r="F68" s="8"/>
      <c r="G68" s="8"/>
    </row>
    <row r="70" spans="6:7" x14ac:dyDescent="0.3">
      <c r="F70" s="8"/>
      <c r="G70" s="8"/>
    </row>
    <row r="71" spans="6:7" x14ac:dyDescent="0.3">
      <c r="F71" s="8"/>
      <c r="G71" s="8"/>
    </row>
  </sheetData>
  <mergeCells count="36">
    <mergeCell ref="A48:A50"/>
    <mergeCell ref="A51:A54"/>
    <mergeCell ref="A3:K3"/>
    <mergeCell ref="A61:K61"/>
    <mergeCell ref="A55:K55"/>
    <mergeCell ref="A56:A60"/>
    <mergeCell ref="C56:C57"/>
    <mergeCell ref="B56:B57"/>
    <mergeCell ref="B58:B59"/>
    <mergeCell ref="C58:C59"/>
    <mergeCell ref="A40:A41"/>
    <mergeCell ref="A6:K6"/>
    <mergeCell ref="A39:K39"/>
    <mergeCell ref="A7:A10"/>
    <mergeCell ref="A11:A18"/>
    <mergeCell ref="A19:A20"/>
    <mergeCell ref="A1:K1"/>
    <mergeCell ref="A2:K2"/>
    <mergeCell ref="A4:A5"/>
    <mergeCell ref="B4:B5"/>
    <mergeCell ref="C4:C5"/>
    <mergeCell ref="D4:E4"/>
    <mergeCell ref="F4:G4"/>
    <mergeCell ref="H4:H5"/>
    <mergeCell ref="I4:I5"/>
    <mergeCell ref="J4:J5"/>
    <mergeCell ref="K4:K5"/>
    <mergeCell ref="A21:A24"/>
    <mergeCell ref="A25:A27"/>
    <mergeCell ref="A36:A38"/>
    <mergeCell ref="A28:A31"/>
    <mergeCell ref="B28:B29"/>
    <mergeCell ref="B30:B31"/>
    <mergeCell ref="A32:A35"/>
    <mergeCell ref="B32:B33"/>
    <mergeCell ref="B34:B35"/>
  </mergeCells>
  <pageMargins left="0.19685039370078741" right="0" top="0.39370078740157483" bottom="0.19685039370078741" header="0.15748031496062992" footer="0.15748031496062992"/>
  <pageSetup paperSize="9" scale="75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 по показателям объема</vt:lpstr>
      <vt:lpstr>'свод по показателям объема'!Заголовки_для_печати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2026-02-10T07:38:52Z</dcterms:modified>
</cp:coreProperties>
</file>